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47" i="1"/>
  <c r="F46" i="1"/>
  <c r="F45" i="1"/>
  <c r="F43" i="1"/>
  <c r="F42" i="1"/>
  <c r="F33" i="1"/>
  <c r="F28" i="1"/>
  <c r="F27" i="1"/>
  <c r="F30" i="1" s="1"/>
  <c r="F19" i="1"/>
  <c r="F14" i="1"/>
  <c r="F12" i="1"/>
  <c r="F13" i="1" s="1"/>
  <c r="F11" i="1"/>
  <c r="F18" i="1" s="1"/>
  <c r="F32" i="1" l="1"/>
  <c r="F31" i="1"/>
  <c r="F16" i="1"/>
  <c r="F20" i="1"/>
  <c r="F25" i="1"/>
  <c r="F29" i="1"/>
  <c r="F34" i="1"/>
  <c r="F39" i="1"/>
  <c r="F49" i="1"/>
  <c r="F38" i="1"/>
  <c r="F17" i="1"/>
  <c r="F26" i="1"/>
  <c r="F40" i="1"/>
  <c r="F24" i="1"/>
  <c r="F22" i="1" l="1"/>
  <c r="F21" i="1"/>
  <c r="F51" i="1"/>
  <c r="F50" i="1"/>
  <c r="F36" i="1"/>
  <c r="F35" i="1"/>
  <c r="L54" i="1" l="1"/>
  <c r="J54" i="1"/>
  <c r="H54" i="1" l="1"/>
  <c r="M54" i="1" s="1"/>
  <c r="M55" i="1" l="1"/>
  <c r="M56" i="1" s="1"/>
  <c r="M57" i="1" l="1"/>
  <c r="M58" i="1" s="1"/>
</calcChain>
</file>

<file path=xl/sharedStrings.xml><?xml version="1.0" encoding="utf-8"?>
<sst xmlns="http://schemas.openxmlformats.org/spreadsheetml/2006/main" count="115" uniqueCount="62">
  <si>
    <t>borjomis municipalitetis sofel tabawyurSi sastumros tipis sacxovrebeli saxlis mowyoba</t>
  </si>
  <si>
    <t>##</t>
  </si>
  <si>
    <t>დასაბუთება</t>
  </si>
  <si>
    <t>სამუშაოს დასახელება</t>
  </si>
  <si>
    <t>განზ/ ერთეული</t>
  </si>
  <si>
    <t>ნორმა განზ.ერთეულზე</t>
  </si>
  <si>
    <t>მოცულობა</t>
  </si>
  <si>
    <t>მასალა</t>
  </si>
  <si>
    <t>ხელფასი</t>
  </si>
  <si>
    <t>manqana-meqanizmebi</t>
  </si>
  <si>
    <t>სულ დანახარჯები</t>
  </si>
  <si>
    <t>ერთეულის</t>
  </si>
  <si>
    <t>სულ</t>
  </si>
  <si>
    <t>2</t>
  </si>
  <si>
    <t xml:space="preserve">II sarTulis (mansardis) mowyoba </t>
  </si>
  <si>
    <t>2,1</t>
  </si>
  <si>
    <t>antiseismuri sartyelis mowyoba</t>
  </si>
  <si>
    <t>g/m</t>
  </si>
  <si>
    <t>yalibis mowyoba</t>
  </si>
  <si>
    <t>kvm</t>
  </si>
  <si>
    <t xml:space="preserve">xis masala </t>
  </si>
  <si>
    <t>kbm</t>
  </si>
  <si>
    <t>lursmani</t>
  </si>
  <si>
    <t>kg</t>
  </si>
  <si>
    <t>armirebis mowyoba</t>
  </si>
  <si>
    <t>Ф16  АIII</t>
  </si>
  <si>
    <t>tn</t>
  </si>
  <si>
    <t>Ф8  АI</t>
  </si>
  <si>
    <t>betoni b.25</t>
  </si>
  <si>
    <t>2,2</t>
  </si>
  <si>
    <r>
      <t>sarTulSua monoliTuri rk.betonis gadaxurvis filis mowyoba (</t>
    </r>
    <r>
      <rPr>
        <sz val="12"/>
        <rFont val="Calibri"/>
        <family val="2"/>
        <charset val="204"/>
        <scheme val="minor"/>
      </rPr>
      <t>WC</t>
    </r>
    <r>
      <rPr>
        <sz val="12"/>
        <rFont val="AcadNusx"/>
      </rPr>
      <t>)</t>
    </r>
  </si>
  <si>
    <t>Ф12  АIII</t>
  </si>
  <si>
    <t>Ф6  АI</t>
  </si>
  <si>
    <t>2,3</t>
  </si>
  <si>
    <t>kedlis wyoba wvrili samSeneblo blokiT</t>
  </si>
  <si>
    <t>samSeneblo bloki 39*19*19</t>
  </si>
  <si>
    <t>c</t>
  </si>
  <si>
    <t>cementis xsnari  m-75</t>
  </si>
  <si>
    <t xml:space="preserve">cementi   </t>
  </si>
  <si>
    <t xml:space="preserve"> qviSa</t>
  </si>
  <si>
    <t>2,4</t>
  </si>
  <si>
    <t>3,1</t>
  </si>
  <si>
    <t xml:space="preserve">xis mansardis mowyoba </t>
  </si>
  <si>
    <t>3,2</t>
  </si>
  <si>
    <t>saxuravis mowyoba metalokramitis TunuqiT</t>
  </si>
  <si>
    <t>metalokramitis Tunuqi 0,5mm sisqis</t>
  </si>
  <si>
    <t>speclursmani</t>
  </si>
  <si>
    <t>4</t>
  </si>
  <si>
    <t>metaloplastmasis gare fanjrisa da karebis  blokebis mowyoba (feradi 6sm sisqis)</t>
  </si>
  <si>
    <t>7</t>
  </si>
  <si>
    <t>blokis wyobis kedlebis lesva Senobis Signidan da garedan, (agreTve Senobis I sarTuli gare kedlebis)</t>
  </si>
  <si>
    <t>cementis xsnari m-75</t>
  </si>
  <si>
    <t xml:space="preserve">cementi    </t>
  </si>
  <si>
    <t>qviSa</t>
  </si>
  <si>
    <t>15</t>
  </si>
  <si>
    <t>sarTulSua xis kibis moWyoba</t>
  </si>
  <si>
    <t>kompl</t>
  </si>
  <si>
    <t xml:space="preserve">ზედნადები ხარჯები  </t>
  </si>
  <si>
    <t xml:space="preserve">გეგმიური დაგროვება  </t>
  </si>
  <si>
    <t>lokaluri ხ ა რ ჯ თ ა ღ რ ი ც ვ ხ ვ a</t>
  </si>
  <si>
    <t>jami</t>
  </si>
  <si>
    <r>
      <rPr>
        <sz val="12"/>
        <color theme="1"/>
        <rFont val="Sylfaen"/>
        <family val="1"/>
      </rPr>
      <t>შემსრულებელი :</t>
    </r>
    <r>
      <rPr>
        <sz val="12"/>
        <color theme="1"/>
        <rFont val="AcadNusx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</si>
</sst>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color theme="1"/>
      <name val="AcadNusx"/>
    </font>
    <font>
      <sz val="12"/>
      <color theme="1"/>
      <name val="AcadNusx"/>
    </font>
    <font>
      <sz val="11"/>
      <color theme="1"/>
      <name val="AcadNusx"/>
    </font>
    <font>
      <sz val="12"/>
      <name val="AcadNusx"/>
    </font>
    <font>
      <sz val="12"/>
      <color theme="0"/>
      <name val="AcadNusx"/>
    </font>
    <font>
      <sz val="12"/>
      <color rgb="FFFF0000"/>
      <name val="AcadNusx"/>
    </font>
    <font>
      <sz val="12"/>
      <name val="Calibri"/>
      <family val="2"/>
      <charset val="204"/>
      <scheme val="minor"/>
    </font>
    <font>
      <sz val="10"/>
      <color theme="1"/>
      <name val="AcadNusx"/>
    </font>
    <font>
      <b/>
      <sz val="11"/>
      <color theme="1"/>
      <name val="AcadNusx"/>
    </font>
    <font>
      <sz val="12"/>
      <color rgb="FF000000"/>
      <name val="AcadNusx"/>
    </font>
    <font>
      <sz val="11"/>
      <color rgb="FF000000"/>
      <name val="AcadNusx"/>
    </font>
    <font>
      <b/>
      <sz val="12"/>
      <color rgb="FF000000"/>
      <name val="AcadNusx"/>
    </font>
    <font>
      <sz val="12"/>
      <color theme="1"/>
      <name val="Sylfaen"/>
      <family val="1"/>
    </font>
    <font>
      <b/>
      <sz val="12"/>
      <name val="AcadNusx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49" fontId="11" fillId="5" borderId="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14" fillId="6" borderId="1" xfId="0" applyNumberFormat="1" applyFont="1" applyFill="1" applyBorder="1" applyAlignment="1">
      <alignment horizontal="center" vertical="center" wrapText="1"/>
    </xf>
    <xf numFmtId="0" fontId="4" fillId="6" borderId="4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9" fontId="4" fillId="6" borderId="3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9" fontId="4" fillId="6" borderId="7" xfId="0" applyNumberFormat="1" applyFont="1" applyFill="1" applyBorder="1" applyAlignment="1">
      <alignment horizontal="center" vertical="center" wrapText="1"/>
    </xf>
    <xf numFmtId="0" fontId="4" fillId="6" borderId="0" xfId="0" applyNumberFormat="1" applyFont="1" applyFill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workbookViewId="0">
      <selection sqref="A1:M1"/>
    </sheetView>
  </sheetViews>
  <sheetFormatPr defaultColWidth="8.85546875" defaultRowHeight="16.5" x14ac:dyDescent="0.25"/>
  <cols>
    <col min="1" max="1" width="5.140625" style="1" customWidth="1"/>
    <col min="2" max="2" width="8.42578125" style="1" customWidth="1"/>
    <col min="3" max="3" width="32.140625" style="1" customWidth="1"/>
    <col min="4" max="4" width="6.7109375" style="1" customWidth="1"/>
    <col min="5" max="5" width="8.85546875" style="1"/>
    <col min="6" max="6" width="11.140625" style="51" customWidth="1"/>
    <col min="7" max="7" width="7.28515625" style="1" customWidth="1"/>
    <col min="8" max="8" width="12.28515625" style="1" customWidth="1"/>
    <col min="9" max="9" width="6.28515625" style="1" customWidth="1"/>
    <col min="10" max="10" width="11.140625" style="1" customWidth="1"/>
    <col min="11" max="11" width="6.7109375" style="1" customWidth="1"/>
    <col min="12" max="12" width="10.7109375" style="1" customWidth="1"/>
    <col min="13" max="13" width="12.28515625" style="1" customWidth="1"/>
    <col min="14" max="16384" width="8.85546875" style="1"/>
  </cols>
  <sheetData>
    <row r="1" spans="1:13" ht="61.1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64" t="s">
        <v>59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61" t="s">
        <v>1</v>
      </c>
      <c r="B6" s="61" t="s">
        <v>2</v>
      </c>
      <c r="C6" s="61" t="s">
        <v>3</v>
      </c>
      <c r="D6" s="61" t="s">
        <v>4</v>
      </c>
      <c r="E6" s="61" t="s">
        <v>5</v>
      </c>
      <c r="F6" s="65" t="s">
        <v>6</v>
      </c>
      <c r="G6" s="61" t="s">
        <v>7</v>
      </c>
      <c r="H6" s="61"/>
      <c r="I6" s="61" t="s">
        <v>8</v>
      </c>
      <c r="J6" s="61"/>
      <c r="K6" s="59" t="s">
        <v>9</v>
      </c>
      <c r="L6" s="60"/>
      <c r="M6" s="61" t="s">
        <v>10</v>
      </c>
    </row>
    <row r="7" spans="1:13" ht="49.5" x14ac:dyDescent="0.25">
      <c r="A7" s="61"/>
      <c r="B7" s="61"/>
      <c r="C7" s="61"/>
      <c r="D7" s="61"/>
      <c r="E7" s="61"/>
      <c r="F7" s="65"/>
      <c r="G7" s="3" t="s">
        <v>11</v>
      </c>
      <c r="H7" s="3" t="s">
        <v>12</v>
      </c>
      <c r="I7" s="3" t="s">
        <v>11</v>
      </c>
      <c r="J7" s="3" t="s">
        <v>12</v>
      </c>
      <c r="K7" s="3" t="s">
        <v>11</v>
      </c>
      <c r="L7" s="3" t="s">
        <v>12</v>
      </c>
      <c r="M7" s="61"/>
    </row>
    <row r="8" spans="1:13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44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x14ac:dyDescent="0.25">
      <c r="A9" s="4"/>
      <c r="B9" s="4"/>
      <c r="C9" s="4"/>
      <c r="D9" s="4"/>
      <c r="E9" s="4"/>
      <c r="F9" s="45"/>
      <c r="G9" s="3"/>
      <c r="H9" s="5"/>
      <c r="I9" s="3"/>
      <c r="J9" s="5"/>
      <c r="K9" s="5"/>
      <c r="L9" s="5"/>
      <c r="M9" s="5"/>
    </row>
    <row r="10" spans="1:13" ht="47.45" customHeight="1" x14ac:dyDescent="0.25">
      <c r="A10" s="6" t="s">
        <v>13</v>
      </c>
      <c r="B10" s="7"/>
      <c r="C10" s="8" t="s">
        <v>14</v>
      </c>
      <c r="D10" s="9"/>
      <c r="E10" s="9"/>
      <c r="F10" s="44"/>
      <c r="G10" s="3"/>
      <c r="H10" s="5"/>
      <c r="I10" s="3"/>
      <c r="J10" s="5"/>
      <c r="K10" s="5"/>
      <c r="L10" s="5"/>
      <c r="M10" s="5"/>
    </row>
    <row r="11" spans="1:13" ht="46.15" customHeight="1" x14ac:dyDescent="0.25">
      <c r="A11" s="55" t="s">
        <v>15</v>
      </c>
      <c r="B11" s="10"/>
      <c r="C11" s="1" t="s">
        <v>16</v>
      </c>
      <c r="D11" s="3" t="s">
        <v>17</v>
      </c>
      <c r="E11" s="3"/>
      <c r="F11" s="44">
        <f>(17.65*2+13.35*3+20.9*2+7)</f>
        <v>124.14999999999999</v>
      </c>
      <c r="G11" s="3"/>
      <c r="H11" s="5"/>
      <c r="I11" s="3"/>
      <c r="J11" s="5"/>
      <c r="K11" s="3"/>
      <c r="L11" s="5"/>
      <c r="M11" s="5"/>
    </row>
    <row r="12" spans="1:13" ht="23.45" customHeight="1" x14ac:dyDescent="0.25">
      <c r="A12" s="56"/>
      <c r="B12" s="10"/>
      <c r="C12" s="9" t="s">
        <v>18</v>
      </c>
      <c r="D12" s="3" t="s">
        <v>19</v>
      </c>
      <c r="E12" s="9"/>
      <c r="F12" s="44">
        <f>F11*0.2*2</f>
        <v>49.66</v>
      </c>
      <c r="G12" s="3"/>
      <c r="H12" s="5"/>
      <c r="I12" s="3"/>
      <c r="J12" s="5"/>
      <c r="K12" s="5"/>
      <c r="L12" s="5"/>
      <c r="M12" s="5"/>
    </row>
    <row r="13" spans="1:13" ht="23.45" customHeight="1" x14ac:dyDescent="0.25">
      <c r="A13" s="56"/>
      <c r="B13" s="10"/>
      <c r="C13" s="9" t="s">
        <v>20</v>
      </c>
      <c r="D13" s="3" t="s">
        <v>21</v>
      </c>
      <c r="E13" s="9">
        <v>4.5999999999999999E-2</v>
      </c>
      <c r="F13" s="44">
        <f>F12*E13/3</f>
        <v>0.76145333333333332</v>
      </c>
      <c r="G13" s="3"/>
      <c r="H13" s="5"/>
      <c r="I13" s="3"/>
      <c r="J13" s="5"/>
      <c r="K13" s="5"/>
      <c r="L13" s="5"/>
      <c r="M13" s="5"/>
    </row>
    <row r="14" spans="1:13" ht="29.45" customHeight="1" x14ac:dyDescent="0.25">
      <c r="A14" s="56"/>
      <c r="B14" s="10"/>
      <c r="C14" s="9" t="s">
        <v>22</v>
      </c>
      <c r="D14" s="3" t="s">
        <v>23</v>
      </c>
      <c r="E14" s="9">
        <v>0.222</v>
      </c>
      <c r="F14" s="44">
        <f>F12*E14</f>
        <v>11.024519999999999</v>
      </c>
      <c r="G14" s="3"/>
      <c r="H14" s="5"/>
      <c r="I14" s="3"/>
      <c r="J14" s="5"/>
      <c r="K14" s="5"/>
      <c r="L14" s="5"/>
      <c r="M14" s="5"/>
    </row>
    <row r="15" spans="1:13" ht="29.45" customHeight="1" x14ac:dyDescent="0.25">
      <c r="A15" s="56"/>
      <c r="B15" s="10"/>
      <c r="C15" s="9" t="s">
        <v>24</v>
      </c>
      <c r="D15" s="11"/>
      <c r="E15" s="12"/>
      <c r="F15" s="44"/>
      <c r="G15" s="3"/>
      <c r="H15" s="5"/>
      <c r="I15" s="3"/>
      <c r="J15" s="5"/>
      <c r="K15" s="5"/>
      <c r="L15" s="5"/>
      <c r="M15" s="5"/>
    </row>
    <row r="16" spans="1:13" ht="31.9" customHeight="1" x14ac:dyDescent="0.25">
      <c r="A16" s="56"/>
      <c r="B16" s="10"/>
      <c r="C16" s="9" t="s">
        <v>25</v>
      </c>
      <c r="D16" s="11" t="s">
        <v>26</v>
      </c>
      <c r="E16" s="9">
        <v>1.03</v>
      </c>
      <c r="F16" s="44">
        <f>4*F11*E16*1.578/1000</f>
        <v>0.80714384400000005</v>
      </c>
      <c r="G16" s="3"/>
      <c r="H16" s="5"/>
      <c r="I16" s="3"/>
      <c r="J16" s="5"/>
      <c r="K16" s="5"/>
      <c r="L16" s="5"/>
      <c r="M16" s="5"/>
    </row>
    <row r="17" spans="1:13" ht="31.9" customHeight="1" x14ac:dyDescent="0.25">
      <c r="A17" s="56"/>
      <c r="B17" s="10"/>
      <c r="C17" s="9" t="s">
        <v>27</v>
      </c>
      <c r="D17" s="11" t="s">
        <v>26</v>
      </c>
      <c r="E17" s="9">
        <v>1.03</v>
      </c>
      <c r="F17" s="44">
        <f>(F11/0.2+1)*(0.4+0.2)*2*E17*0.395/1000</f>
        <v>0.30355078500000005</v>
      </c>
      <c r="G17" s="13"/>
      <c r="H17" s="14"/>
      <c r="I17" s="13"/>
      <c r="J17" s="14"/>
      <c r="K17" s="14"/>
      <c r="L17" s="14"/>
      <c r="M17" s="14"/>
    </row>
    <row r="18" spans="1:13" ht="31.15" customHeight="1" x14ac:dyDescent="0.25">
      <c r="A18" s="57"/>
      <c r="B18" s="10"/>
      <c r="C18" s="9" t="s">
        <v>28</v>
      </c>
      <c r="D18" s="3" t="s">
        <v>21</v>
      </c>
      <c r="E18" s="9">
        <v>1.02</v>
      </c>
      <c r="F18" s="44">
        <f>F11*0.4*0.2*E18</f>
        <v>10.130640000000001</v>
      </c>
      <c r="G18" s="3"/>
      <c r="H18" s="5"/>
      <c r="I18" s="3"/>
      <c r="J18" s="5"/>
      <c r="K18" s="5"/>
      <c r="L18" s="5"/>
      <c r="M18" s="5"/>
    </row>
    <row r="19" spans="1:13" ht="64.900000000000006" customHeight="1" x14ac:dyDescent="0.25">
      <c r="A19" s="55" t="s">
        <v>29</v>
      </c>
      <c r="B19" s="7"/>
      <c r="C19" s="15" t="s">
        <v>30</v>
      </c>
      <c r="D19" s="9" t="s">
        <v>19</v>
      </c>
      <c r="E19" s="9"/>
      <c r="F19" s="44">
        <f>1.6*2.5*5+1.6*1.3</f>
        <v>22.08</v>
      </c>
      <c r="G19" s="3"/>
      <c r="H19" s="5"/>
      <c r="I19" s="3"/>
      <c r="J19" s="5"/>
      <c r="K19" s="5"/>
      <c r="L19" s="5"/>
      <c r="M19" s="5"/>
    </row>
    <row r="20" spans="1:13" ht="23.45" customHeight="1" x14ac:dyDescent="0.25">
      <c r="A20" s="56"/>
      <c r="B20" s="10"/>
      <c r="C20" s="9" t="s">
        <v>18</v>
      </c>
      <c r="D20" s="3" t="s">
        <v>19</v>
      </c>
      <c r="E20" s="9"/>
      <c r="F20" s="44">
        <f>F19</f>
        <v>22.08</v>
      </c>
      <c r="G20" s="3"/>
      <c r="H20" s="5"/>
      <c r="I20" s="3"/>
      <c r="J20" s="5"/>
      <c r="K20" s="5"/>
      <c r="L20" s="5"/>
      <c r="M20" s="5"/>
    </row>
    <row r="21" spans="1:13" ht="23.45" customHeight="1" x14ac:dyDescent="0.25">
      <c r="A21" s="56"/>
      <c r="B21" s="10"/>
      <c r="C21" s="9" t="s">
        <v>20</v>
      </c>
      <c r="D21" s="3" t="s">
        <v>21</v>
      </c>
      <c r="E21" s="9">
        <v>4.5999999999999999E-2</v>
      </c>
      <c r="F21" s="44">
        <f>F20*E21/3</f>
        <v>0.33855999999999997</v>
      </c>
      <c r="G21" s="3"/>
      <c r="H21" s="5"/>
      <c r="I21" s="3"/>
      <c r="J21" s="5"/>
      <c r="K21" s="5"/>
      <c r="L21" s="5"/>
      <c r="M21" s="5"/>
    </row>
    <row r="22" spans="1:13" ht="23.45" customHeight="1" x14ac:dyDescent="0.25">
      <c r="A22" s="56"/>
      <c r="B22" s="10"/>
      <c r="C22" s="9" t="s">
        <v>22</v>
      </c>
      <c r="D22" s="3" t="s">
        <v>23</v>
      </c>
      <c r="E22" s="9">
        <v>0.222</v>
      </c>
      <c r="F22" s="44">
        <f>F20*E22</f>
        <v>4.9017599999999995</v>
      </c>
      <c r="G22" s="3"/>
      <c r="H22" s="5"/>
      <c r="I22" s="3"/>
      <c r="J22" s="5"/>
      <c r="K22" s="5"/>
      <c r="L22" s="5"/>
      <c r="M22" s="5"/>
    </row>
    <row r="23" spans="1:13" ht="23.45" customHeight="1" x14ac:dyDescent="0.25">
      <c r="A23" s="56"/>
      <c r="B23" s="7"/>
      <c r="C23" s="9" t="s">
        <v>24</v>
      </c>
      <c r="D23" s="11"/>
      <c r="E23" s="12"/>
      <c r="F23" s="44"/>
      <c r="G23" s="3"/>
      <c r="H23" s="5"/>
      <c r="I23" s="3"/>
      <c r="J23" s="5"/>
      <c r="K23" s="5"/>
      <c r="L23" s="5"/>
      <c r="M23" s="5"/>
    </row>
    <row r="24" spans="1:13" ht="23.45" customHeight="1" x14ac:dyDescent="0.25">
      <c r="A24" s="56"/>
      <c r="B24" s="7"/>
      <c r="C24" s="9" t="s">
        <v>31</v>
      </c>
      <c r="D24" s="11" t="s">
        <v>26</v>
      </c>
      <c r="E24" s="9">
        <v>1.03</v>
      </c>
      <c r="F24" s="44">
        <f>F19*15*2*E24*0.888/1000</f>
        <v>0.60585753600000014</v>
      </c>
      <c r="G24" s="3"/>
      <c r="H24" s="5"/>
      <c r="I24" s="3"/>
      <c r="J24" s="5"/>
      <c r="K24" s="5"/>
      <c r="L24" s="5"/>
      <c r="M24" s="5"/>
    </row>
    <row r="25" spans="1:13" ht="23.45" customHeight="1" x14ac:dyDescent="0.25">
      <c r="A25" s="56"/>
      <c r="B25" s="7"/>
      <c r="C25" s="9" t="s">
        <v>32</v>
      </c>
      <c r="D25" s="11" t="s">
        <v>26</v>
      </c>
      <c r="E25" s="9">
        <v>1.03</v>
      </c>
      <c r="F25" s="44">
        <f>F19*5*0.25*E25*0.222/1000</f>
        <v>6.3110159999999992E-3</v>
      </c>
      <c r="G25" s="3"/>
      <c r="H25" s="5"/>
      <c r="I25" s="3"/>
      <c r="J25" s="5"/>
      <c r="K25" s="5"/>
      <c r="L25" s="5"/>
      <c r="M25" s="5"/>
    </row>
    <row r="26" spans="1:13" ht="23.45" customHeight="1" x14ac:dyDescent="0.25">
      <c r="A26" s="56"/>
      <c r="B26" s="7"/>
      <c r="C26" s="9" t="s">
        <v>28</v>
      </c>
      <c r="D26" s="3" t="s">
        <v>21</v>
      </c>
      <c r="E26" s="9">
        <v>1.02</v>
      </c>
      <c r="F26" s="44">
        <f>F19*0.16*E26</f>
        <v>3.603456</v>
      </c>
      <c r="G26" s="3"/>
      <c r="H26" s="5"/>
      <c r="I26" s="3"/>
      <c r="J26" s="5"/>
      <c r="K26" s="5"/>
      <c r="L26" s="5"/>
      <c r="M26" s="5"/>
    </row>
    <row r="27" spans="1:13" ht="33" x14ac:dyDescent="0.25">
      <c r="A27" s="55" t="s">
        <v>33</v>
      </c>
      <c r="B27" s="7"/>
      <c r="C27" s="9" t="s">
        <v>34</v>
      </c>
      <c r="D27" s="9" t="s">
        <v>21</v>
      </c>
      <c r="E27" s="9"/>
      <c r="F27" s="44">
        <f>(20.9+17.65)*2*1.5*0.4-8*1.5*1.5*0.4</f>
        <v>39.059999999999995</v>
      </c>
      <c r="G27" s="3"/>
      <c r="H27" s="5"/>
      <c r="I27" s="3"/>
      <c r="J27" s="5"/>
      <c r="K27" s="5"/>
      <c r="L27" s="5"/>
      <c r="M27" s="5"/>
    </row>
    <row r="28" spans="1:13" ht="34.9" customHeight="1" x14ac:dyDescent="0.25">
      <c r="A28" s="56"/>
      <c r="B28" s="7"/>
      <c r="C28" s="62" t="s">
        <v>35</v>
      </c>
      <c r="D28" s="9" t="s">
        <v>21</v>
      </c>
      <c r="E28" s="9">
        <v>0.92</v>
      </c>
      <c r="F28" s="44">
        <f>F27*E28</f>
        <v>35.935199999999995</v>
      </c>
      <c r="G28" s="3"/>
      <c r="H28" s="5"/>
      <c r="I28" s="3"/>
      <c r="J28" s="5"/>
      <c r="K28" s="5"/>
      <c r="L28" s="5"/>
      <c r="M28" s="5"/>
    </row>
    <row r="29" spans="1:13" ht="27.6" customHeight="1" x14ac:dyDescent="0.25">
      <c r="A29" s="56"/>
      <c r="B29" s="7"/>
      <c r="C29" s="63"/>
      <c r="D29" s="9" t="s">
        <v>36</v>
      </c>
      <c r="E29" s="9">
        <v>72</v>
      </c>
      <c r="F29" s="44">
        <f>F28*E29</f>
        <v>2587.3343999999997</v>
      </c>
      <c r="G29" s="3"/>
      <c r="H29" s="5"/>
      <c r="I29" s="3"/>
      <c r="J29" s="5"/>
      <c r="K29" s="5"/>
      <c r="L29" s="5"/>
      <c r="M29" s="5"/>
    </row>
    <row r="30" spans="1:13" ht="27.6" customHeight="1" x14ac:dyDescent="0.25">
      <c r="A30" s="56"/>
      <c r="B30" s="7"/>
      <c r="C30" s="9" t="s">
        <v>37</v>
      </c>
      <c r="D30" s="9" t="s">
        <v>21</v>
      </c>
      <c r="E30" s="9">
        <v>0.106</v>
      </c>
      <c r="F30" s="44">
        <f>F27*E30</f>
        <v>4.1403599999999994</v>
      </c>
      <c r="G30" s="3"/>
      <c r="H30" s="5"/>
      <c r="I30" s="3"/>
      <c r="J30" s="5"/>
      <c r="K30" s="5"/>
      <c r="L30" s="5"/>
      <c r="M30" s="5"/>
    </row>
    <row r="31" spans="1:13" ht="27.6" customHeight="1" x14ac:dyDescent="0.25">
      <c r="A31" s="56"/>
      <c r="B31" s="10"/>
      <c r="C31" s="16" t="s">
        <v>38</v>
      </c>
      <c r="D31" s="3" t="s">
        <v>26</v>
      </c>
      <c r="E31" s="9">
        <v>0.31900000000000001</v>
      </c>
      <c r="F31" s="44">
        <f>F30*E31</f>
        <v>1.3207748399999999</v>
      </c>
      <c r="G31" s="3"/>
      <c r="H31" s="5"/>
      <c r="I31" s="3"/>
      <c r="J31" s="5"/>
      <c r="K31" s="5"/>
      <c r="L31" s="5"/>
      <c r="M31" s="5"/>
    </row>
    <row r="32" spans="1:13" ht="27.6" customHeight="1" x14ac:dyDescent="0.25">
      <c r="A32" s="56"/>
      <c r="B32" s="10"/>
      <c r="C32" s="16" t="s">
        <v>39</v>
      </c>
      <c r="D32" s="17" t="s">
        <v>21</v>
      </c>
      <c r="E32" s="16">
        <v>1.21</v>
      </c>
      <c r="F32" s="46">
        <f>F30*E32</f>
        <v>5.0098355999999988</v>
      </c>
      <c r="G32" s="17"/>
      <c r="H32" s="18"/>
      <c r="I32" s="17"/>
      <c r="J32" s="18"/>
      <c r="K32" s="18"/>
      <c r="L32" s="18"/>
      <c r="M32" s="18"/>
    </row>
    <row r="33" spans="1:13" ht="40.9" customHeight="1" x14ac:dyDescent="0.25">
      <c r="A33" s="54" t="s">
        <v>40</v>
      </c>
      <c r="B33" s="7"/>
      <c r="C33" s="3" t="s">
        <v>16</v>
      </c>
      <c r="D33" s="3" t="s">
        <v>17</v>
      </c>
      <c r="E33" s="3"/>
      <c r="F33" s="44">
        <f>((20.9+17.65)*2+6.35+7)</f>
        <v>90.449999999999989</v>
      </c>
      <c r="G33" s="3"/>
      <c r="H33" s="5"/>
      <c r="I33" s="3"/>
      <c r="J33" s="5"/>
      <c r="K33" s="3"/>
      <c r="L33" s="5"/>
      <c r="M33" s="5"/>
    </row>
    <row r="34" spans="1:13" ht="21.6" customHeight="1" x14ac:dyDescent="0.25">
      <c r="A34" s="54"/>
      <c r="B34" s="7"/>
      <c r="C34" s="9" t="s">
        <v>18</v>
      </c>
      <c r="D34" s="3" t="s">
        <v>19</v>
      </c>
      <c r="E34" s="9"/>
      <c r="F34" s="44">
        <f>F33*0.2*2</f>
        <v>36.18</v>
      </c>
      <c r="G34" s="3"/>
      <c r="H34" s="5"/>
      <c r="I34" s="3"/>
      <c r="J34" s="5"/>
      <c r="K34" s="5"/>
      <c r="L34" s="5"/>
      <c r="M34" s="5"/>
    </row>
    <row r="35" spans="1:13" ht="21.6" customHeight="1" x14ac:dyDescent="0.25">
      <c r="A35" s="54"/>
      <c r="B35" s="7"/>
      <c r="C35" s="9" t="s">
        <v>20</v>
      </c>
      <c r="D35" s="3" t="s">
        <v>21</v>
      </c>
      <c r="E35" s="9">
        <v>4.5999999999999999E-2</v>
      </c>
      <c r="F35" s="44">
        <f>F34*E35/3</f>
        <v>0.55476000000000003</v>
      </c>
      <c r="G35" s="3"/>
      <c r="H35" s="5"/>
      <c r="I35" s="3"/>
      <c r="J35" s="5"/>
      <c r="K35" s="5"/>
      <c r="L35" s="5"/>
      <c r="M35" s="5"/>
    </row>
    <row r="36" spans="1:13" ht="21.6" customHeight="1" x14ac:dyDescent="0.25">
      <c r="A36" s="54"/>
      <c r="B36" s="7"/>
      <c r="C36" s="9" t="s">
        <v>22</v>
      </c>
      <c r="D36" s="3" t="s">
        <v>23</v>
      </c>
      <c r="E36" s="9">
        <v>0.222</v>
      </c>
      <c r="F36" s="44">
        <f>F34*E36</f>
        <v>8.0319599999999998</v>
      </c>
      <c r="G36" s="3"/>
      <c r="H36" s="5"/>
      <c r="I36" s="3"/>
      <c r="J36" s="5"/>
      <c r="K36" s="5"/>
      <c r="L36" s="5"/>
      <c r="M36" s="5"/>
    </row>
    <row r="37" spans="1:13" ht="21.6" customHeight="1" x14ac:dyDescent="0.25">
      <c r="A37" s="54"/>
      <c r="B37" s="7"/>
      <c r="C37" s="9" t="s">
        <v>24</v>
      </c>
      <c r="D37" s="3"/>
      <c r="E37" s="12"/>
      <c r="F37" s="44"/>
      <c r="G37" s="3"/>
      <c r="H37" s="5"/>
      <c r="I37" s="3"/>
      <c r="J37" s="5"/>
      <c r="K37" s="5"/>
      <c r="L37" s="5"/>
      <c r="M37" s="5"/>
    </row>
    <row r="38" spans="1:13" ht="25.15" customHeight="1" x14ac:dyDescent="0.25">
      <c r="A38" s="54"/>
      <c r="B38" s="7"/>
      <c r="C38" s="9" t="s">
        <v>25</v>
      </c>
      <c r="D38" s="3" t="s">
        <v>26</v>
      </c>
      <c r="E38" s="9">
        <v>1.03</v>
      </c>
      <c r="F38" s="44">
        <f>4*F33*E38*1.578/1000</f>
        <v>0.58804801200000001</v>
      </c>
      <c r="G38" s="3"/>
      <c r="H38" s="5"/>
      <c r="I38" s="3"/>
      <c r="J38" s="5"/>
      <c r="K38" s="5"/>
      <c r="L38" s="5"/>
      <c r="M38" s="5"/>
    </row>
    <row r="39" spans="1:13" ht="25.15" customHeight="1" x14ac:dyDescent="0.25">
      <c r="A39" s="54"/>
      <c r="B39" s="7"/>
      <c r="C39" s="9" t="s">
        <v>27</v>
      </c>
      <c r="D39" s="3" t="s">
        <v>26</v>
      </c>
      <c r="E39" s="9">
        <v>1.03</v>
      </c>
      <c r="F39" s="44">
        <f>(F33/0.2+1)*(0.4+0.2)*2*E39*0.395/1000</f>
        <v>0.22128571500000002</v>
      </c>
      <c r="G39" s="13"/>
      <c r="H39" s="14"/>
      <c r="I39" s="13"/>
      <c r="J39" s="14"/>
      <c r="K39" s="14"/>
      <c r="L39" s="14"/>
      <c r="M39" s="14"/>
    </row>
    <row r="40" spans="1:13" ht="25.15" customHeight="1" x14ac:dyDescent="0.25">
      <c r="A40" s="54"/>
      <c r="B40" s="7"/>
      <c r="C40" s="9" t="s">
        <v>28</v>
      </c>
      <c r="D40" s="3" t="s">
        <v>21</v>
      </c>
      <c r="E40" s="9">
        <v>1.02</v>
      </c>
      <c r="F40" s="44">
        <f>F33*0.4*0.2*E40</f>
        <v>7.3807200000000011</v>
      </c>
      <c r="G40" s="3"/>
      <c r="H40" s="5"/>
      <c r="I40" s="3"/>
      <c r="J40" s="5"/>
      <c r="K40" s="5"/>
      <c r="L40" s="5"/>
      <c r="M40" s="5"/>
    </row>
    <row r="41" spans="1:13" ht="25.15" customHeight="1" x14ac:dyDescent="0.25">
      <c r="A41" s="55" t="s">
        <v>41</v>
      </c>
      <c r="B41" s="10"/>
      <c r="C41" s="9" t="s">
        <v>42</v>
      </c>
      <c r="D41" s="3"/>
      <c r="E41" s="9"/>
      <c r="F41" s="44"/>
      <c r="G41" s="3"/>
      <c r="H41" s="5"/>
      <c r="I41" s="3"/>
      <c r="J41" s="5"/>
      <c r="K41" s="5"/>
      <c r="L41" s="5"/>
      <c r="M41" s="5"/>
    </row>
    <row r="42" spans="1:13" ht="25.15" customHeight="1" x14ac:dyDescent="0.25">
      <c r="A42" s="56"/>
      <c r="B42" s="7"/>
      <c r="C42" s="9" t="s">
        <v>20</v>
      </c>
      <c r="D42" s="3" t="s">
        <v>21</v>
      </c>
      <c r="E42" s="3"/>
      <c r="F42" s="44">
        <f>280.5*0.08</f>
        <v>22.44</v>
      </c>
      <c r="G42" s="3"/>
      <c r="H42" s="5"/>
      <c r="I42" s="3"/>
      <c r="J42" s="5"/>
      <c r="K42" s="5"/>
      <c r="L42" s="5"/>
      <c r="M42" s="5"/>
    </row>
    <row r="43" spans="1:13" ht="25.15" customHeight="1" x14ac:dyDescent="0.25">
      <c r="A43" s="57"/>
      <c r="B43" s="7"/>
      <c r="C43" s="9" t="s">
        <v>22</v>
      </c>
      <c r="D43" s="3" t="s">
        <v>23</v>
      </c>
      <c r="E43" s="9"/>
      <c r="F43" s="44">
        <f>F42*3.98</f>
        <v>89.311199999999999</v>
      </c>
      <c r="G43" s="3"/>
      <c r="H43" s="5"/>
      <c r="I43" s="3"/>
      <c r="J43" s="5"/>
      <c r="K43" s="5"/>
      <c r="L43" s="5"/>
      <c r="M43" s="5"/>
    </row>
    <row r="44" spans="1:13" ht="40.9" customHeight="1" x14ac:dyDescent="0.25">
      <c r="A44" s="55" t="s">
        <v>43</v>
      </c>
      <c r="B44" s="19"/>
      <c r="C44" s="9" t="s">
        <v>44</v>
      </c>
      <c r="D44" s="20" t="s">
        <v>19</v>
      </c>
      <c r="E44" s="20"/>
      <c r="F44" s="44">
        <v>450</v>
      </c>
      <c r="G44" s="20"/>
      <c r="H44" s="5"/>
      <c r="I44" s="20"/>
      <c r="J44" s="5"/>
      <c r="K44" s="20"/>
      <c r="L44" s="5"/>
      <c r="M44" s="5"/>
    </row>
    <row r="45" spans="1:13" ht="42.6" customHeight="1" x14ac:dyDescent="0.25">
      <c r="A45" s="56"/>
      <c r="B45" s="19"/>
      <c r="C45" s="20" t="s">
        <v>45</v>
      </c>
      <c r="D45" s="20" t="s">
        <v>19</v>
      </c>
      <c r="E45" s="20">
        <v>1.25</v>
      </c>
      <c r="F45" s="44">
        <f>F44*E45</f>
        <v>562.5</v>
      </c>
      <c r="G45" s="20"/>
      <c r="H45" s="5"/>
      <c r="I45" s="20"/>
      <c r="J45" s="5"/>
      <c r="K45" s="20"/>
      <c r="L45" s="5"/>
      <c r="M45" s="5"/>
    </row>
    <row r="46" spans="1:13" ht="27.6" customHeight="1" x14ac:dyDescent="0.25">
      <c r="A46" s="57"/>
      <c r="B46" s="19"/>
      <c r="C46" s="20" t="s">
        <v>46</v>
      </c>
      <c r="D46" s="20" t="s">
        <v>36</v>
      </c>
      <c r="E46" s="20">
        <v>6</v>
      </c>
      <c r="F46" s="44">
        <f>F44*E46</f>
        <v>2700</v>
      </c>
      <c r="G46" s="20"/>
      <c r="H46" s="5"/>
      <c r="I46" s="20"/>
      <c r="J46" s="5"/>
      <c r="K46" s="20"/>
      <c r="L46" s="5"/>
      <c r="M46" s="5"/>
    </row>
    <row r="47" spans="1:13" ht="79.150000000000006" customHeight="1" x14ac:dyDescent="0.25">
      <c r="A47" s="6" t="s">
        <v>47</v>
      </c>
      <c r="B47" s="21"/>
      <c r="C47" s="9" t="s">
        <v>48</v>
      </c>
      <c r="D47" s="3" t="s">
        <v>19</v>
      </c>
      <c r="E47" s="3"/>
      <c r="F47" s="44">
        <f>((2*1.5*3+0.9*2.1)+(2*1.5*4)+(2*1.5*2)+(2*1.5*2)) + ((2*2*4)+(2*1.5*2+2*2*2)+(2*1.5*2+2*1.5*1))</f>
        <v>73.89</v>
      </c>
      <c r="G47" s="3"/>
      <c r="H47" s="5"/>
      <c r="I47" s="3"/>
      <c r="J47" s="5"/>
      <c r="K47" s="20"/>
      <c r="L47" s="5"/>
      <c r="M47" s="5"/>
    </row>
    <row r="48" spans="1:13" ht="96.6" customHeight="1" x14ac:dyDescent="0.25">
      <c r="A48" s="6" t="s">
        <v>49</v>
      </c>
      <c r="B48" s="21"/>
      <c r="C48" s="9" t="s">
        <v>50</v>
      </c>
      <c r="D48" s="3" t="s">
        <v>19</v>
      </c>
      <c r="E48" s="3"/>
      <c r="F48" s="44">
        <f>F27/0.4*2+(2*1.5*4)+(2*1.5*2)+(2*1.5*2)</f>
        <v>219.29999999999995</v>
      </c>
      <c r="G48" s="3"/>
      <c r="H48" s="5"/>
      <c r="I48" s="3"/>
      <c r="J48" s="5"/>
      <c r="K48" s="20"/>
      <c r="L48" s="5"/>
      <c r="M48" s="5"/>
    </row>
    <row r="49" spans="1:13" ht="27" customHeight="1" x14ac:dyDescent="0.25">
      <c r="A49" s="6"/>
      <c r="B49" s="21"/>
      <c r="C49" s="22" t="s">
        <v>51</v>
      </c>
      <c r="D49" s="23" t="s">
        <v>21</v>
      </c>
      <c r="E49" s="23">
        <v>2.5499999999999998E-2</v>
      </c>
      <c r="F49" s="47">
        <f>F48*E49</f>
        <v>5.5921499999999984</v>
      </c>
      <c r="G49" s="20"/>
      <c r="H49" s="24"/>
      <c r="I49" s="15"/>
      <c r="J49" s="25"/>
      <c r="K49" s="25"/>
      <c r="L49" s="5"/>
      <c r="M49" s="5"/>
    </row>
    <row r="50" spans="1:13" ht="27" customHeight="1" x14ac:dyDescent="0.25">
      <c r="A50" s="6"/>
      <c r="B50" s="21"/>
      <c r="C50" s="22" t="s">
        <v>52</v>
      </c>
      <c r="D50" s="23" t="s">
        <v>26</v>
      </c>
      <c r="E50" s="23">
        <v>0.31900000000000001</v>
      </c>
      <c r="F50" s="47">
        <f>F49*E50</f>
        <v>1.7838958499999995</v>
      </c>
      <c r="G50" s="3"/>
      <c r="H50" s="24"/>
      <c r="I50" s="15"/>
      <c r="J50" s="25"/>
      <c r="K50" s="25"/>
      <c r="L50" s="5"/>
      <c r="M50" s="5"/>
    </row>
    <row r="51" spans="1:13" ht="27" customHeight="1" x14ac:dyDescent="0.25">
      <c r="A51" s="6"/>
      <c r="B51" s="21"/>
      <c r="C51" s="3" t="s">
        <v>53</v>
      </c>
      <c r="D51" s="15" t="s">
        <v>21</v>
      </c>
      <c r="E51" s="15">
        <v>1.21</v>
      </c>
      <c r="F51" s="44">
        <f>F49*E51</f>
        <v>6.7665014999999977</v>
      </c>
      <c r="G51" s="3"/>
      <c r="H51" s="24"/>
      <c r="I51" s="15"/>
      <c r="J51" s="25"/>
      <c r="K51" s="25"/>
      <c r="L51" s="5"/>
      <c r="M51" s="5"/>
    </row>
    <row r="52" spans="1:13" ht="33" x14ac:dyDescent="0.25">
      <c r="A52" s="26" t="s">
        <v>54</v>
      </c>
      <c r="B52" s="21"/>
      <c r="C52" s="9" t="s">
        <v>55</v>
      </c>
      <c r="D52" s="3" t="s">
        <v>56</v>
      </c>
      <c r="E52" s="3"/>
      <c r="F52" s="44">
        <v>1</v>
      </c>
      <c r="G52" s="3"/>
      <c r="H52" s="5"/>
      <c r="I52" s="3"/>
      <c r="J52" s="5"/>
      <c r="K52" s="20"/>
      <c r="L52" s="5"/>
      <c r="M52" s="5"/>
    </row>
    <row r="53" spans="1:13" x14ac:dyDescent="0.25">
      <c r="A53" s="26"/>
      <c r="B53" s="21"/>
      <c r="C53" s="9"/>
      <c r="D53" s="3"/>
      <c r="E53" s="3"/>
      <c r="F53" s="44"/>
      <c r="G53" s="3"/>
      <c r="H53" s="5"/>
      <c r="I53" s="3"/>
      <c r="J53" s="5"/>
      <c r="K53" s="20"/>
      <c r="L53" s="5"/>
      <c r="M53" s="5"/>
    </row>
    <row r="54" spans="1:13" x14ac:dyDescent="0.25">
      <c r="A54" s="27"/>
      <c r="B54" s="28"/>
      <c r="C54" s="29" t="s">
        <v>60</v>
      </c>
      <c r="D54" s="29"/>
      <c r="E54" s="29"/>
      <c r="F54" s="52"/>
      <c r="G54" s="29"/>
      <c r="H54" s="30">
        <f>SUM(H9:H53)</f>
        <v>0</v>
      </c>
      <c r="I54" s="29"/>
      <c r="J54" s="30">
        <f>SUM(J9:J53)</f>
        <v>0</v>
      </c>
      <c r="K54" s="29"/>
      <c r="L54" s="30">
        <f>SUM(L9:L53)</f>
        <v>0</v>
      </c>
      <c r="M54" s="30">
        <f t="shared" ref="M54" si="0">H54+J54+L54</f>
        <v>0</v>
      </c>
    </row>
    <row r="55" spans="1:13" x14ac:dyDescent="0.25">
      <c r="A55" s="31"/>
      <c r="B55" s="32"/>
      <c r="C55" s="33" t="s">
        <v>57</v>
      </c>
      <c r="D55" s="33"/>
      <c r="E55" s="33"/>
      <c r="F55" s="48">
        <v>0</v>
      </c>
      <c r="G55" s="33"/>
      <c r="H55" s="33"/>
      <c r="I55" s="33"/>
      <c r="J55" s="33"/>
      <c r="K55" s="33"/>
      <c r="L55" s="33"/>
      <c r="M55" s="34">
        <f>M54*F55</f>
        <v>0</v>
      </c>
    </row>
    <row r="56" spans="1:13" x14ac:dyDescent="0.25">
      <c r="A56" s="35"/>
      <c r="B56" s="36"/>
      <c r="C56" s="37"/>
      <c r="D56" s="37"/>
      <c r="E56" s="37"/>
      <c r="F56" s="49"/>
      <c r="G56" s="37"/>
      <c r="H56" s="37"/>
      <c r="I56" s="37"/>
      <c r="J56" s="37" t="s">
        <v>12</v>
      </c>
      <c r="K56" s="37"/>
      <c r="L56" s="37"/>
      <c r="M56" s="38">
        <f>M54+M55</f>
        <v>0</v>
      </c>
    </row>
    <row r="57" spans="1:13" x14ac:dyDescent="0.25">
      <c r="A57" s="35"/>
      <c r="B57" s="36"/>
      <c r="C57" s="37" t="s">
        <v>58</v>
      </c>
      <c r="D57" s="37"/>
      <c r="E57" s="37"/>
      <c r="F57" s="50">
        <v>0</v>
      </c>
      <c r="G57" s="37"/>
      <c r="H57" s="37"/>
      <c r="I57" s="37"/>
      <c r="J57" s="37"/>
      <c r="K57" s="37"/>
      <c r="L57" s="37"/>
      <c r="M57" s="38">
        <f>M56*F57</f>
        <v>0</v>
      </c>
    </row>
    <row r="58" spans="1:13" x14ac:dyDescent="0.25">
      <c r="A58" s="39"/>
      <c r="B58" s="40"/>
      <c r="C58" s="43" t="s">
        <v>60</v>
      </c>
      <c r="D58" s="41"/>
      <c r="E58" s="41"/>
      <c r="F58" s="53"/>
      <c r="G58" s="41"/>
      <c r="H58" s="41"/>
      <c r="I58" s="41"/>
      <c r="J58" s="41" t="s">
        <v>12</v>
      </c>
      <c r="K58" s="41"/>
      <c r="L58" s="41"/>
      <c r="M58" s="42">
        <f>M56+M57</f>
        <v>0</v>
      </c>
    </row>
    <row r="60" spans="1:13" ht="34.9" customHeight="1" x14ac:dyDescent="0.25">
      <c r="C60" s="1" t="s">
        <v>61</v>
      </c>
      <c r="E60" s="58"/>
      <c r="F60" s="58"/>
      <c r="G60" s="58"/>
      <c r="H60" s="58"/>
      <c r="I60" s="58"/>
      <c r="J60" s="58"/>
      <c r="K60" s="58"/>
      <c r="L60" s="58"/>
      <c r="M60" s="58"/>
    </row>
  </sheetData>
  <mergeCells count="20">
    <mergeCell ref="A1:M1"/>
    <mergeCell ref="A3:M3"/>
    <mergeCell ref="A6:A7"/>
    <mergeCell ref="B6:B7"/>
    <mergeCell ref="C6:C7"/>
    <mergeCell ref="D6:D7"/>
    <mergeCell ref="E6:E7"/>
    <mergeCell ref="F6:F7"/>
    <mergeCell ref="G6:H6"/>
    <mergeCell ref="I6:J6"/>
    <mergeCell ref="A33:A40"/>
    <mergeCell ref="A41:A43"/>
    <mergeCell ref="A44:A46"/>
    <mergeCell ref="E60:M60"/>
    <mergeCell ref="K6:L6"/>
    <mergeCell ref="M6:M7"/>
    <mergeCell ref="A11:A18"/>
    <mergeCell ref="A19:A26"/>
    <mergeCell ref="A27:A32"/>
    <mergeCell ref="C28:C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2017-05-02T06:50:11Z</dcterms:modified>
</cp:coreProperties>
</file>